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182\Administratif\ALSH été\ALSH été 2026\"/>
    </mc:Choice>
  </mc:AlternateContent>
  <bookViews>
    <workbookView xWindow="-120" yWindow="-120" windowWidth="29040" windowHeight="1572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E36" i="1"/>
  <c r="E38" i="1" s="1"/>
  <c r="G40" i="1"/>
  <c r="G32" i="1"/>
  <c r="E30" i="1" l="1"/>
  <c r="U15" i="1"/>
  <c r="H14" i="1"/>
  <c r="R22" i="1"/>
  <c r="R21" i="1"/>
  <c r="R17" i="1"/>
  <c r="R18" i="1"/>
  <c r="R19" i="1"/>
  <c r="R20" i="1"/>
  <c r="R16" i="1"/>
  <c r="E32" i="1" l="1"/>
  <c r="E40" i="1"/>
  <c r="U22" i="1"/>
  <c r="U18" i="1"/>
  <c r="U19" i="1"/>
  <c r="U21" i="1"/>
  <c r="U17" i="1"/>
  <c r="U20" i="1"/>
  <c r="U16" i="1"/>
</calcChain>
</file>

<file path=xl/sharedStrings.xml><?xml version="1.0" encoding="utf-8"?>
<sst xmlns="http://schemas.openxmlformats.org/spreadsheetml/2006/main" count="27" uniqueCount="22">
  <si>
    <t>QUOTIENT FAMILIAL</t>
  </si>
  <si>
    <t>Tarifs</t>
  </si>
  <si>
    <t>Commune</t>
  </si>
  <si>
    <t>Hors commune</t>
  </si>
  <si>
    <t xml:space="preserve">Taux à l'effort vacances </t>
  </si>
  <si>
    <t>ou</t>
  </si>
  <si>
    <t>Taux à l'effort vacances HC</t>
  </si>
  <si>
    <t>Vacances HC</t>
  </si>
  <si>
    <r>
      <t>Simulation le</t>
    </r>
    <r>
      <rPr>
        <i/>
        <sz val="11"/>
        <color theme="1"/>
        <rFont val="Calibri (corps)"/>
      </rPr>
      <t xml:space="preserve"> :</t>
    </r>
  </si>
  <si>
    <t>Aide CCAS Vertaizon 2025</t>
  </si>
  <si>
    <t>Quotient Familial</t>
  </si>
  <si>
    <t>% d'aide</t>
  </si>
  <si>
    <t>Tarif  Normal</t>
  </si>
  <si>
    <t>Prise en charge CCAS</t>
  </si>
  <si>
    <t xml:space="preserve">Reste à charge </t>
  </si>
  <si>
    <t>Semaine de 5 jours vacances</t>
  </si>
  <si>
    <r>
      <t xml:space="preserve">Semaine de 4 jours vacances </t>
    </r>
    <r>
      <rPr>
        <sz val="10"/>
        <color theme="1"/>
        <rFont val="Calibri"/>
        <family val="2"/>
        <scheme val="minor"/>
      </rPr>
      <t>(semaine du 14 juillet)</t>
    </r>
  </si>
  <si>
    <t>Vacances commune</t>
  </si>
  <si>
    <t>Tarifs journaliers commune</t>
  </si>
  <si>
    <t>Tarifs journaliers HC</t>
  </si>
  <si>
    <t>Plancher</t>
  </si>
  <si>
    <t>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</si>
</sst>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0.000%"/>
    <numFmt numFmtId="168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 (Corps)"/>
    </font>
    <font>
      <i/>
      <u/>
      <sz val="11"/>
      <color theme="1"/>
      <name val="Calibri (corps)"/>
    </font>
    <font>
      <b/>
      <sz val="2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theme="1"/>
      <name val="Calibri (corps)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00B0F0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patternFill patternType="solid">
        <fgColor rgb="FFC5D3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44" fontId="0" fillId="0" borderId="0" xfId="1" applyFont="1"/>
    <xf numFmtId="0" fontId="3" fillId="0" borderId="0" xfId="0" applyFont="1" applyAlignment="1">
      <alignment vertical="center"/>
    </xf>
    <xf numFmtId="14" fontId="10" fillId="0" borderId="0" xfId="0" applyNumberFormat="1" applyFont="1" applyAlignment="1">
      <alignment horizontal="left"/>
    </xf>
    <xf numFmtId="44" fontId="0" fillId="0" borderId="0" xfId="1" applyFont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>
      <alignment horizontal="center" vertical="center" wrapText="1"/>
    </xf>
    <xf numFmtId="44" fontId="2" fillId="4" borderId="8" xfId="1" applyFont="1" applyFill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3" borderId="0" xfId="0" applyFont="1" applyFill="1"/>
    <xf numFmtId="0" fontId="2" fillId="0" borderId="0" xfId="0" applyFont="1"/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9" fontId="0" fillId="0" borderId="0" xfId="0" applyNumberFormat="1"/>
    <xf numFmtId="44" fontId="0" fillId="0" borderId="0" xfId="0" applyNumberFormat="1" applyAlignment="1">
      <alignment vertical="center"/>
    </xf>
    <xf numFmtId="44" fontId="1" fillId="5" borderId="8" xfId="1" applyFont="1" applyFill="1" applyBorder="1" applyAlignment="1">
      <alignment vertical="center"/>
    </xf>
    <xf numFmtId="44" fontId="1" fillId="0" borderId="0" xfId="1" applyFont="1"/>
    <xf numFmtId="44" fontId="4" fillId="5" borderId="8" xfId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6" borderId="0" xfId="0" applyFont="1" applyFill="1"/>
    <xf numFmtId="0" fontId="4" fillId="6" borderId="0" xfId="0" applyFont="1" applyFill="1" applyAlignment="1">
      <alignment horizontal="left" vertical="center"/>
    </xf>
    <xf numFmtId="0" fontId="5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44" fontId="1" fillId="5" borderId="8" xfId="1" applyNumberFormat="1" applyFont="1" applyFill="1" applyBorder="1" applyAlignment="1">
      <alignment vertical="center"/>
    </xf>
    <xf numFmtId="44" fontId="4" fillId="5" borderId="8" xfId="1" applyNumberFormat="1" applyFont="1" applyFill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vertical="center"/>
    </xf>
    <xf numFmtId="164" fontId="0" fillId="0" borderId="0" xfId="2" applyNumberFormat="1" applyFont="1" applyFill="1" applyBorder="1"/>
    <xf numFmtId="10" fontId="0" fillId="0" borderId="0" xfId="2" applyNumberFormat="1" applyFont="1" applyFill="1" applyBorder="1"/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2" fontId="0" fillId="3" borderId="7" xfId="0" applyNumberFormat="1" applyFill="1" applyBorder="1"/>
    <xf numFmtId="168" fontId="0" fillId="3" borderId="14" xfId="2" applyNumberFormat="1" applyFont="1" applyFill="1" applyBorder="1" applyAlignment="1">
      <alignment vertical="center"/>
    </xf>
    <xf numFmtId="44" fontId="0" fillId="0" borderId="0" xfId="0" applyNumberFormat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D60093"/>
      <color rgb="FF7AF2CA"/>
      <color rgb="FFFC7C1C"/>
      <color rgb="FFC942EE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8</xdr:row>
      <xdr:rowOff>9524</xdr:rowOff>
    </xdr:from>
    <xdr:to>
      <xdr:col>8</xdr:col>
      <xdr:colOff>0</xdr:colOff>
      <xdr:row>12</xdr:row>
      <xdr:rowOff>57149</xdr:rowOff>
    </xdr:to>
    <xdr:sp macro="" textlink="">
      <xdr:nvSpPr>
        <xdr:cNvPr id="53" name="ZoneTexte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8573" y="1809749"/>
          <a:ext cx="7810502" cy="819150"/>
        </a:xfrm>
        <a:prstGeom prst="rect">
          <a:avLst/>
        </a:prstGeom>
        <a:gradFill flip="none" rotWithShape="1">
          <a:gsLst>
            <a:gs pos="0">
              <a:srgbClr val="00B0F0">
                <a:tint val="66000"/>
                <a:satMod val="160000"/>
              </a:srgbClr>
            </a:gs>
            <a:gs pos="50000">
              <a:srgbClr val="00B0F0">
                <a:tint val="44500"/>
                <a:satMod val="160000"/>
              </a:srgbClr>
            </a:gs>
            <a:gs pos="100000">
              <a:srgbClr val="00B0F0">
                <a:tint val="23500"/>
                <a:satMod val="160000"/>
              </a:srgbClr>
            </a:gs>
          </a:gsLst>
          <a:path path="circle">
            <a:fillToRect l="100000" t="100000"/>
          </a:path>
          <a:tileRect r="-100000" b="-10000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600" b="1">
              <a:latin typeface="+mn-lt"/>
            </a:rPr>
            <a:t>Simulateur</a:t>
          </a:r>
          <a:r>
            <a:rPr lang="fr-FR" sz="1600" b="1" baseline="0">
              <a:latin typeface="+mn-lt"/>
            </a:rPr>
            <a:t> des tarifs été de l'accueil de loisirs de Vertaizon </a:t>
          </a:r>
        </a:p>
        <a:p>
          <a:pPr algn="ctr"/>
          <a:r>
            <a:rPr lang="fr-FR" sz="1000" b="1" baseline="0">
              <a:latin typeface="+mn-lt"/>
            </a:rPr>
            <a:t>Tarifs applicables au 1er mai 2026</a:t>
          </a:r>
          <a:endParaRPr lang="fr-FR" sz="1000" b="1">
            <a:latin typeface="+mn-lt"/>
          </a:endParaRPr>
        </a:p>
      </xdr:txBody>
    </xdr:sp>
    <xdr:clientData/>
  </xdr:twoCellAnchor>
  <xdr:twoCellAnchor>
    <xdr:from>
      <xdr:col>0</xdr:col>
      <xdr:colOff>9525</xdr:colOff>
      <xdr:row>16</xdr:row>
      <xdr:rowOff>190500</xdr:rowOff>
    </xdr:from>
    <xdr:to>
      <xdr:col>7</xdr:col>
      <xdr:colOff>1104900</xdr:colOff>
      <xdr:row>18</xdr:row>
      <xdr:rowOff>152400</xdr:rowOff>
    </xdr:to>
    <xdr:sp macro="" textlink="">
      <xdr:nvSpPr>
        <xdr:cNvPr id="54" name="ZoneTexte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9525" y="3248025"/>
          <a:ext cx="64103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Entrez votre quotient familial dans la case en jaune pour voir apparaitre les tarifs qui vous sont applicables</a:t>
          </a:r>
          <a:r>
            <a:rPr lang="fr-FR" sz="1100" b="1"/>
            <a:t> </a:t>
          </a:r>
        </a:p>
      </xdr:txBody>
    </xdr:sp>
    <xdr:clientData/>
  </xdr:twoCellAnchor>
  <xdr:twoCellAnchor>
    <xdr:from>
      <xdr:col>3</xdr:col>
      <xdr:colOff>628650</xdr:colOff>
      <xdr:row>20</xdr:row>
      <xdr:rowOff>171451</xdr:rowOff>
    </xdr:from>
    <xdr:to>
      <xdr:col>4</xdr:col>
      <xdr:colOff>581025</xdr:colOff>
      <xdr:row>20</xdr:row>
      <xdr:rowOff>283845</xdr:rowOff>
    </xdr:to>
    <xdr:sp macro="" textlink="">
      <xdr:nvSpPr>
        <xdr:cNvPr id="55" name="Flèche droite 54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/>
      </xdr:nvSpPr>
      <xdr:spPr>
        <a:xfrm>
          <a:off x="2914650" y="3933826"/>
          <a:ext cx="714375" cy="112394"/>
        </a:xfrm>
        <a:prstGeom prst="rightArrow">
          <a:avLst/>
        </a:prstGeom>
        <a:solidFill>
          <a:schemeClr val="bg2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38100</xdr:colOff>
      <xdr:row>0</xdr:row>
      <xdr:rowOff>1</xdr:rowOff>
    </xdr:from>
    <xdr:to>
      <xdr:col>8</xdr:col>
      <xdr:colOff>0</xdr:colOff>
      <xdr:row>7</xdr:row>
      <xdr:rowOff>85726</xdr:rowOff>
    </xdr:to>
    <xdr:sp macro="" textlink="">
      <xdr:nvSpPr>
        <xdr:cNvPr id="4" name="ZoneTexte 3">
          <a:extLst>
            <a:ext uri="{FF2B5EF4-FFF2-40B4-BE49-F238E27FC236}">
              <a16:creationId xmlns="" xmlns:a16="http://schemas.microsoft.com/office/drawing/2014/main" id="{1D4DBBF6-D0F1-444D-9D66-8992BAE57F72}"/>
            </a:ext>
          </a:extLst>
        </xdr:cNvPr>
        <xdr:cNvSpPr txBox="1"/>
      </xdr:nvSpPr>
      <xdr:spPr>
        <a:xfrm>
          <a:off x="38100" y="1"/>
          <a:ext cx="6124575" cy="1466850"/>
        </a:xfrm>
        <a:prstGeom prst="rect">
          <a:avLst/>
        </a:prstGeom>
        <a:gradFill flip="none" rotWithShape="1">
          <a:gsLst>
            <a:gs pos="0">
              <a:srgbClr val="00B0F0">
                <a:tint val="66000"/>
                <a:satMod val="160000"/>
              </a:srgbClr>
            </a:gs>
            <a:gs pos="50000">
              <a:srgbClr val="00B0F0">
                <a:tint val="44500"/>
                <a:satMod val="160000"/>
              </a:srgbClr>
            </a:gs>
            <a:gs pos="100000">
              <a:srgbClr val="00B0F0">
                <a:tint val="23500"/>
                <a:satMod val="160000"/>
              </a:srgbClr>
            </a:gs>
          </a:gsLst>
          <a:path path="circle">
            <a:fillToRect l="100000" t="100000"/>
          </a:path>
          <a:tileRect r="-100000" b="-10000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ct val="100000"/>
            </a:lnSpc>
            <a:spcBef>
              <a:spcPts val="600"/>
            </a:spcBef>
            <a:spcAft>
              <a:spcPts val="600"/>
            </a:spcAft>
          </a:pPr>
          <a:r>
            <a:rPr lang="fr-FR" sz="2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Accueil de Loisirs été</a:t>
          </a:r>
          <a:endParaRPr lang="fr-FR" sz="2100" b="0">
            <a:effectLst/>
          </a:endParaRPr>
        </a:p>
        <a:p>
          <a:pPr algn="ctr">
            <a:lnSpc>
              <a:spcPct val="100000"/>
            </a:lnSpc>
            <a:spcBef>
              <a:spcPts val="600"/>
            </a:spcBef>
            <a:spcAft>
              <a:spcPts val="600"/>
            </a:spcAft>
          </a:pPr>
          <a:r>
            <a:rPr lang="fr-FR" sz="2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avenue des acacias</a:t>
          </a:r>
          <a:endParaRPr lang="fr-FR" sz="2100" b="0">
            <a:effectLst/>
          </a:endParaRPr>
        </a:p>
        <a:p>
          <a:pPr algn="ctr">
            <a:lnSpc>
              <a:spcPct val="100000"/>
            </a:lnSpc>
            <a:spcBef>
              <a:spcPts val="600"/>
            </a:spcBef>
            <a:spcAft>
              <a:spcPts val="600"/>
            </a:spcAft>
          </a:pPr>
          <a:r>
            <a:rPr lang="fr-FR" sz="2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63910 VERTAIZON</a:t>
          </a:r>
          <a:endParaRPr lang="fr-FR" sz="2100" b="0">
            <a:effectLst/>
          </a:endParaRPr>
        </a:p>
      </xdr:txBody>
    </xdr:sp>
    <xdr:clientData/>
  </xdr:twoCellAnchor>
  <xdr:twoCellAnchor editAs="oneCell">
    <xdr:from>
      <xdr:col>0</xdr:col>
      <xdr:colOff>123827</xdr:colOff>
      <xdr:row>1</xdr:row>
      <xdr:rowOff>133350</xdr:rowOff>
    </xdr:from>
    <xdr:to>
      <xdr:col>1</xdr:col>
      <xdr:colOff>814950</xdr:colOff>
      <xdr:row>5</xdr:row>
      <xdr:rowOff>161925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DD173943-0465-0FC9-9FFD-A325217B8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323850"/>
          <a:ext cx="1557898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W45"/>
  <sheetViews>
    <sheetView showGridLines="0" tabSelected="1" topLeftCell="A18" workbookViewId="0">
      <selection activeCell="Y29" sqref="Y29"/>
    </sheetView>
  </sheetViews>
  <sheetFormatPr baseColWidth="10" defaultRowHeight="15" outlineLevelCol="1"/>
  <cols>
    <col min="1" max="1" width="13" customWidth="1"/>
    <col min="2" max="2" width="13.28515625" customWidth="1"/>
    <col min="4" max="4" width="13" customWidth="1"/>
    <col min="5" max="5" width="14" customWidth="1"/>
    <col min="6" max="6" width="2.85546875" customWidth="1"/>
    <col min="7" max="7" width="12.5703125" customWidth="1"/>
    <col min="8" max="8" width="12.28515625" customWidth="1"/>
    <col min="9" max="9" width="1" customWidth="1"/>
    <col min="10" max="10" width="18.140625" hidden="1" customWidth="1" outlineLevel="1"/>
    <col min="11" max="11" width="8.85546875" hidden="1" customWidth="1" outlineLevel="1"/>
    <col min="12" max="12" width="8.7109375" hidden="1" customWidth="1" outlineLevel="1"/>
    <col min="13" max="13" width="2.7109375" hidden="1" customWidth="1" outlineLevel="1"/>
    <col min="14" max="14" width="14.140625" hidden="1" customWidth="1" outlineLevel="1"/>
    <col min="15" max="15" width="9.85546875" hidden="1" customWidth="1" outlineLevel="1"/>
    <col min="16" max="16" width="8.42578125" hidden="1" customWidth="1" outlineLevel="1"/>
    <col min="17" max="17" width="11.42578125" hidden="1" customWidth="1" outlineLevel="1"/>
    <col min="18" max="18" width="5" hidden="1" customWidth="1" outlineLevel="1"/>
    <col min="19" max="19" width="7.42578125" hidden="1" customWidth="1" outlineLevel="1"/>
    <col min="20" max="20" width="4.5703125" hidden="1" customWidth="1" outlineLevel="1"/>
    <col min="21" max="21" width="8.5703125" hidden="1" customWidth="1" outlineLevel="1"/>
    <col min="22" max="22" width="11.42578125" hidden="1" customWidth="1" outlineLevel="1"/>
    <col min="23" max="23" width="11.42578125" customWidth="1" collapsed="1"/>
    <col min="24" max="27" width="11.42578125" customWidth="1"/>
  </cols>
  <sheetData>
    <row r="7" spans="4:21" ht="18.75">
      <c r="D7" s="1"/>
    </row>
    <row r="8" spans="4:21" ht="33" customHeight="1">
      <c r="S8" s="27" t="s">
        <v>9</v>
      </c>
      <c r="T8" s="28"/>
    </row>
    <row r="9" spans="4:21">
      <c r="S9" s="29" t="s">
        <v>10</v>
      </c>
      <c r="T9" s="30"/>
      <c r="U9" s="28" t="s">
        <v>11</v>
      </c>
    </row>
    <row r="13" spans="4:21">
      <c r="J13" s="50"/>
      <c r="K13" s="50"/>
      <c r="L13" s="50"/>
      <c r="M13" s="50"/>
      <c r="N13" s="50"/>
      <c r="O13" s="50"/>
      <c r="P13" s="50"/>
    </row>
    <row r="14" spans="4:21">
      <c r="G14" s="3" t="s">
        <v>8</v>
      </c>
      <c r="H14" s="13">
        <f ca="1">TODAY()</f>
        <v>46139</v>
      </c>
      <c r="J14" s="50"/>
      <c r="K14" s="50"/>
      <c r="L14" s="50"/>
      <c r="M14" s="50"/>
      <c r="N14" s="50"/>
      <c r="O14" s="50"/>
      <c r="P14" s="50"/>
    </row>
    <row r="15" spans="4:21">
      <c r="J15" s="50"/>
      <c r="K15" s="50"/>
      <c r="L15" s="50"/>
      <c r="M15" s="50"/>
      <c r="N15" s="50"/>
      <c r="O15" s="50"/>
      <c r="P15" s="50"/>
      <c r="R15">
        <v>0</v>
      </c>
      <c r="S15">
        <v>350</v>
      </c>
      <c r="T15" s="31">
        <v>0.9</v>
      </c>
      <c r="U15" s="32">
        <f>$E$28*T15</f>
        <v>29.844000000000005</v>
      </c>
    </row>
    <row r="16" spans="4:21">
      <c r="J16" s="50"/>
      <c r="K16" s="50"/>
      <c r="L16" s="50"/>
      <c r="M16" s="50"/>
      <c r="N16" s="51"/>
      <c r="O16" s="50"/>
      <c r="P16" s="50"/>
      <c r="R16">
        <f>S15+1</f>
        <v>351</v>
      </c>
      <c r="S16">
        <v>550</v>
      </c>
      <c r="T16" s="31">
        <v>0.7</v>
      </c>
      <c r="U16" s="32">
        <f t="shared" ref="U15:U24" si="0">$E$28*T16</f>
        <v>23.212</v>
      </c>
    </row>
    <row r="17" spans="1:21">
      <c r="J17" s="50"/>
      <c r="K17" s="50"/>
      <c r="L17" s="50"/>
      <c r="M17" s="50"/>
      <c r="N17" s="52"/>
      <c r="O17" s="52"/>
      <c r="P17" s="52"/>
      <c r="R17">
        <f t="shared" ref="R17:R22" si="1">S16+1</f>
        <v>551</v>
      </c>
      <c r="S17">
        <v>750</v>
      </c>
      <c r="T17" s="31">
        <v>0.5</v>
      </c>
      <c r="U17" s="32">
        <f t="shared" si="0"/>
        <v>16.580000000000002</v>
      </c>
    </row>
    <row r="18" spans="1:21" ht="15.75" thickBot="1">
      <c r="R18">
        <f t="shared" si="1"/>
        <v>751</v>
      </c>
      <c r="S18">
        <v>950</v>
      </c>
      <c r="T18" s="31">
        <v>0.3</v>
      </c>
      <c r="U18" s="32">
        <f t="shared" si="0"/>
        <v>9.9480000000000004</v>
      </c>
    </row>
    <row r="19" spans="1:21">
      <c r="A19" s="2"/>
      <c r="J19" s="5" t="s">
        <v>17</v>
      </c>
      <c r="K19" s="6">
        <v>800</v>
      </c>
      <c r="L19" s="7">
        <v>41.45</v>
      </c>
      <c r="N19" s="15" t="s">
        <v>7</v>
      </c>
      <c r="O19" s="16">
        <v>800</v>
      </c>
      <c r="P19" s="17">
        <v>61.45</v>
      </c>
      <c r="R19">
        <f t="shared" si="1"/>
        <v>951</v>
      </c>
      <c r="S19">
        <v>1000</v>
      </c>
      <c r="T19" s="31">
        <v>0.25</v>
      </c>
      <c r="U19" s="32">
        <f t="shared" si="0"/>
        <v>8.2900000000000009</v>
      </c>
    </row>
    <row r="20" spans="1:21" ht="15.75" thickBot="1">
      <c r="J20" s="8"/>
      <c r="K20" s="9">
        <v>2000</v>
      </c>
      <c r="L20" s="57">
        <v>103.6</v>
      </c>
      <c r="N20" s="8"/>
      <c r="O20" s="9">
        <v>2000</v>
      </c>
      <c r="P20" s="57">
        <v>153.6</v>
      </c>
      <c r="R20">
        <f t="shared" si="1"/>
        <v>1001</v>
      </c>
      <c r="S20">
        <v>1200</v>
      </c>
      <c r="T20" s="31">
        <v>0.15</v>
      </c>
      <c r="U20" s="32">
        <f t="shared" si="0"/>
        <v>4.9740000000000002</v>
      </c>
    </row>
    <row r="21" spans="1:21" ht="27" thickBot="1">
      <c r="C21" s="12" t="s">
        <v>0</v>
      </c>
      <c r="G21" s="23">
        <v>200</v>
      </c>
      <c r="N21" s="4"/>
      <c r="O21" s="4"/>
      <c r="P21" s="4"/>
      <c r="R21">
        <f t="shared" si="1"/>
        <v>1201</v>
      </c>
      <c r="S21">
        <v>1500</v>
      </c>
      <c r="T21" s="31">
        <v>0.1</v>
      </c>
      <c r="U21" s="32">
        <f t="shared" si="0"/>
        <v>3.3160000000000007</v>
      </c>
    </row>
    <row r="22" spans="1:21">
      <c r="J22" s="50"/>
      <c r="K22" s="50"/>
      <c r="L22" s="53"/>
      <c r="M22" s="50"/>
      <c r="N22" s="50"/>
      <c r="O22" s="50"/>
      <c r="P22" s="50"/>
      <c r="R22">
        <f t="shared" si="1"/>
        <v>1501</v>
      </c>
      <c r="S22">
        <v>9999</v>
      </c>
      <c r="T22" s="31">
        <v>0</v>
      </c>
      <c r="U22" s="32">
        <f t="shared" si="0"/>
        <v>0</v>
      </c>
    </row>
    <row r="23" spans="1:21" ht="19.5" thickBot="1">
      <c r="E23" s="46" t="s">
        <v>1</v>
      </c>
      <c r="F23" s="46"/>
      <c r="G23" s="46"/>
      <c r="J23" s="50"/>
      <c r="K23" s="50"/>
      <c r="L23" s="53"/>
      <c r="M23" s="50"/>
      <c r="N23" s="50"/>
      <c r="O23" s="50"/>
      <c r="P23" s="54"/>
      <c r="U23" s="32"/>
    </row>
    <row r="24" spans="1:21" ht="30.75" thickBot="1">
      <c r="E24" s="26" t="s">
        <v>2</v>
      </c>
      <c r="F24" s="22" t="s">
        <v>5</v>
      </c>
      <c r="G24" s="24" t="s">
        <v>3</v>
      </c>
      <c r="J24" s="55" t="s">
        <v>4</v>
      </c>
      <c r="K24" s="56"/>
      <c r="L24" s="58">
        <v>5.1799999999999999E-2</v>
      </c>
      <c r="N24" s="55" t="s">
        <v>6</v>
      </c>
      <c r="O24" s="56"/>
      <c r="P24" s="58">
        <v>7.6799999999999993E-2</v>
      </c>
      <c r="U24" s="32"/>
    </row>
    <row r="25" spans="1:21" ht="33.75" customHeight="1" thickBot="1">
      <c r="E25" s="21"/>
      <c r="G25" s="21"/>
      <c r="J25" t="s">
        <v>18</v>
      </c>
      <c r="N25" t="s">
        <v>19</v>
      </c>
    </row>
    <row r="26" spans="1:21" ht="18.75">
      <c r="B26" s="39" t="s">
        <v>16</v>
      </c>
      <c r="C26" s="40"/>
      <c r="D26" s="39"/>
      <c r="E26" s="39"/>
      <c r="G26" s="21"/>
      <c r="J26" s="15" t="s">
        <v>20</v>
      </c>
      <c r="K26" s="16">
        <v>800</v>
      </c>
      <c r="L26" s="17">
        <v>8.2899999999999991</v>
      </c>
      <c r="N26" s="15" t="s">
        <v>20</v>
      </c>
      <c r="O26" s="16">
        <v>800</v>
      </c>
      <c r="P26" s="17">
        <v>12.29</v>
      </c>
    </row>
    <row r="27" spans="1:21" ht="15.75" thickBot="1">
      <c r="E27" s="21"/>
      <c r="G27" s="21"/>
      <c r="J27" s="18" t="s">
        <v>21</v>
      </c>
      <c r="K27" s="19">
        <v>2000</v>
      </c>
      <c r="L27" s="20">
        <v>20.72</v>
      </c>
      <c r="N27" s="18" t="s">
        <v>21</v>
      </c>
      <c r="O27" s="19">
        <v>2000</v>
      </c>
      <c r="P27" s="10">
        <v>30.72</v>
      </c>
    </row>
    <row r="28" spans="1:21" ht="30.75" customHeight="1">
      <c r="A28" s="4"/>
      <c r="B28" s="47" t="s">
        <v>12</v>
      </c>
      <c r="C28" s="48"/>
      <c r="D28" s="49"/>
      <c r="E28" s="41">
        <f>(IF($G$21="",($L20/5)*4,IF($G$21&lt;=$K$19,($L$19/5)*4,IF($G$21&gt;=$K$20,($L$20/5)*4,(ROUND(($G$21*$L$24/5),2)*4)))))</f>
        <v>33.160000000000004</v>
      </c>
      <c r="F28" s="14"/>
      <c r="G28" s="4"/>
      <c r="H28" s="4"/>
      <c r="I28" s="4"/>
    </row>
    <row r="29" spans="1:21" ht="2.25" customHeight="1">
      <c r="E29" s="34"/>
      <c r="F29" s="11"/>
      <c r="G29" s="11"/>
    </row>
    <row r="30" spans="1:21" ht="18.75">
      <c r="B30" s="47" t="s">
        <v>13</v>
      </c>
      <c r="C30" s="48"/>
      <c r="D30" s="49"/>
      <c r="E30" s="41">
        <f>IF(AND($G$21&gt;=R15,$G$21&lt;=S15),(ROUND(E28*T15,2)),IF(AND($G$21&gt;=R16,$G$21&lt;=S16),ROUNDDOWN(E28*T16,1),IF(AND($G$21&gt;=R17,$G$21&lt;=S17),ROUNDUP(E28*T17,1),IF(AND($G$21&gt;=R18,$G$21&lt;=S18),(ROUND((E36*T18/5),2)*4),IF(AND($G$21&gt;=R19,$G$21&lt;=S19),(ROUND((E36*T19/5),2)*4),IF(AND($G$21&gt;=R20,$G$21&lt;=S20),(ROUND((E36*T20/5),2)*4),IF(AND($G$21&gt;=R21,$G$21&lt;=S21),(ROUND((E36*T21/5),2)*4),IF($G$21&gt;=R22,0,0))))))))</f>
        <v>29.84</v>
      </c>
      <c r="F30" s="11"/>
      <c r="G30" s="11"/>
    </row>
    <row r="31" spans="1:21" ht="6.95" customHeight="1">
      <c r="E31" s="11"/>
      <c r="F31" s="11"/>
      <c r="G31" s="11"/>
    </row>
    <row r="32" spans="1:21" s="4" customFormat="1" ht="24" customHeight="1">
      <c r="A32"/>
      <c r="B32" s="43" t="s">
        <v>14</v>
      </c>
      <c r="C32" s="44"/>
      <c r="D32" s="45"/>
      <c r="E32" s="42">
        <f>E28-E30</f>
        <v>3.3200000000000038</v>
      </c>
      <c r="F32" s="11"/>
      <c r="G32" s="25">
        <f>(IF($G$21="",($L2008/5)*4,IF($G$21&lt;=$O$19,($P$19/5)*4,IF($G$21&gt;=$O$20,($P$20/5)*4,(ROUND(($G$21*$P$24/5),2)*4)))))</f>
        <v>49.160000000000004</v>
      </c>
      <c r="H32"/>
      <c r="I32"/>
    </row>
    <row r="33" spans="1:10" ht="18.75">
      <c r="B33" s="36"/>
      <c r="C33" s="36"/>
      <c r="D33" s="36"/>
      <c r="E33" s="11"/>
      <c r="F33" s="11"/>
    </row>
    <row r="34" spans="1:10" ht="18.75">
      <c r="B34" s="39" t="s">
        <v>15</v>
      </c>
      <c r="C34" s="38"/>
      <c r="D34" s="37"/>
      <c r="E34" s="37"/>
      <c r="F34" s="11"/>
    </row>
    <row r="35" spans="1:10">
      <c r="E35" s="21"/>
      <c r="G35" s="21"/>
      <c r="J35" s="59"/>
    </row>
    <row r="36" spans="1:10" ht="18.75">
      <c r="A36" s="4"/>
      <c r="B36" s="47" t="s">
        <v>12</v>
      </c>
      <c r="C36" s="48"/>
      <c r="D36" s="49"/>
      <c r="E36" s="33">
        <f>(IF($G$21="",$L$20,IF($G$21&lt;=$K$19,$L$19,IF($G$21&gt;=$K$20,$L$20,(ROUND(($G$21*$L$24/5),2)*5)))))</f>
        <v>41.45</v>
      </c>
      <c r="F36" s="14"/>
      <c r="G36" s="4"/>
      <c r="H36" s="4"/>
      <c r="I36" s="4"/>
    </row>
    <row r="37" spans="1:10">
      <c r="E37" s="34"/>
      <c r="F37" s="11"/>
      <c r="G37" s="11"/>
    </row>
    <row r="38" spans="1:10" ht="18.75">
      <c r="B38" s="47" t="s">
        <v>13</v>
      </c>
      <c r="C38" s="48"/>
      <c r="D38" s="49"/>
      <c r="E38" s="41">
        <f>IF(AND($G$21&gt;=R15,$G$21&lt;=S15),(ROUNDDOWN(E36*T15,2)),IF(AND($G$21&gt;=R16,$G$21&lt;=S16),ROUNDDOWN(E36*T16,0),IF(AND($G$21&gt;=R17,$G$21&lt;=S17),(ROUND((E36*T17/5),2)*5),IF(AND($G$21&gt;=R18,$G$21&lt;=S18),(ROUND((E36*T18/5),2)*5),IF(AND($G$21&gt;=R19,$G$21&lt;=S19),(ROUND((E36*T19/5),2)*5),IF(AND($G$21&gt;=R20,$G$21&lt;=S20),(ROUND((E36*T20/5),2)*5),IF(AND($G$21&gt;=R21,$G$21&lt;=S21),(ROUND((E36*T21/5),2)*5),IF($G$21&gt;S21,0,0))))))))</f>
        <v>37.299999999999997</v>
      </c>
      <c r="F38" s="11"/>
      <c r="G38" s="11"/>
    </row>
    <row r="39" spans="1:10" ht="6.95" customHeight="1">
      <c r="E39" s="11"/>
      <c r="F39" s="11"/>
      <c r="G39" s="11"/>
    </row>
    <row r="40" spans="1:10" s="4" customFormat="1" ht="24" customHeight="1">
      <c r="B40" s="43" t="s">
        <v>14</v>
      </c>
      <c r="C40" s="44"/>
      <c r="D40" s="45"/>
      <c r="E40" s="35">
        <f>E36-E38</f>
        <v>4.1500000000000057</v>
      </c>
      <c r="F40" s="14"/>
      <c r="G40" s="25">
        <f>(IF($G$21="",$P$20,IF($G$21&lt;=$O$19,$P$19,IF($G$21&gt;=$O$20,$P$20,(ROUND(($G$21*$P$24/5),2)*5)))))</f>
        <v>61.45</v>
      </c>
      <c r="J40" s="32"/>
    </row>
    <row r="41" spans="1:10">
      <c r="J41" s="59"/>
    </row>
    <row r="44" spans="1:10" s="4" customFormat="1" ht="24" customHeight="1">
      <c r="A44"/>
      <c r="B44"/>
      <c r="C44"/>
      <c r="D44"/>
      <c r="E44"/>
      <c r="F44"/>
      <c r="G44"/>
      <c r="H44"/>
      <c r="I44"/>
    </row>
    <row r="45" spans="1:10" ht="6.95" customHeight="1"/>
  </sheetData>
  <sheetProtection algorithmName="SHA-512" hashValue="06pnwei1rB0SKZX4usklgn0geEbQGKStCVEXfGzBaqUJtRytoZoJk+1NCTqCjbKZe003cAzF39/aoc5klL1qDQ==" saltValue="jUPBYtMQgqYVdb39ZWOKuQ==" spinCount="100000" sheet="1" objects="1" scenarios="1"/>
  <mergeCells count="7">
    <mergeCell ref="B40:D40"/>
    <mergeCell ref="E23:G23"/>
    <mergeCell ref="B28:D28"/>
    <mergeCell ref="B30:D30"/>
    <mergeCell ref="B32:D32"/>
    <mergeCell ref="B36:D36"/>
    <mergeCell ref="B38:D38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 Documents</dc:creator>
  <cp:lastModifiedBy>Mes Documents</cp:lastModifiedBy>
  <cp:lastPrinted>2026-04-21T09:17:50Z</cp:lastPrinted>
  <dcterms:created xsi:type="dcterms:W3CDTF">2025-04-17T13:26:27Z</dcterms:created>
  <dcterms:modified xsi:type="dcterms:W3CDTF">2026-04-27T11:52:26Z</dcterms:modified>
</cp:coreProperties>
</file>